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allaw\AppData\Local\Microsoft\Windows\INetCache\Content.Outlook\JA195YRW\"/>
    </mc:Choice>
  </mc:AlternateContent>
  <bookViews>
    <workbookView xWindow="0" yWindow="0" windowWidth="28800" windowHeight="12300"/>
  </bookViews>
  <sheets>
    <sheet name="Funding Policy and Calculator" sheetId="1" r:id="rId1"/>
    <sheet name="Back Matter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I14" i="3" s="1"/>
  <c r="I31" i="1" s="1"/>
  <c r="H12" i="3"/>
  <c r="H29" i="1" s="1"/>
  <c r="H11" i="3"/>
  <c r="H28" i="1" s="1"/>
  <c r="I10" i="3"/>
  <c r="I27" i="1" s="1"/>
  <c r="H10" i="3"/>
  <c r="H27" i="1" s="1"/>
  <c r="H7" i="3"/>
  <c r="H24" i="1" s="1"/>
  <c r="H6" i="3"/>
  <c r="I6" i="3" s="1"/>
  <c r="I23" i="1" s="1"/>
  <c r="H5" i="3"/>
  <c r="I5" i="3" s="1"/>
  <c r="I22" i="1" s="1"/>
  <c r="I4" i="3"/>
  <c r="I21" i="1" s="1"/>
  <c r="H4" i="3"/>
  <c r="H21" i="1" s="1"/>
  <c r="I12" i="3" l="1"/>
  <c r="I29" i="1" s="1"/>
  <c r="I11" i="3"/>
  <c r="I28" i="1" s="1"/>
  <c r="I13" i="3"/>
  <c r="I30" i="1" s="1"/>
  <c r="H30" i="1"/>
  <c r="I7" i="3"/>
  <c r="I24" i="1" s="1"/>
  <c r="I8" i="3"/>
  <c r="I25" i="1" s="1"/>
  <c r="H22" i="1"/>
  <c r="H23" i="1"/>
</calcChain>
</file>

<file path=xl/sharedStrings.xml><?xml version="1.0" encoding="utf-8"?>
<sst xmlns="http://schemas.openxmlformats.org/spreadsheetml/2006/main" count="88" uniqueCount="57">
  <si>
    <t>GSE Funding Policy</t>
  </si>
  <si>
    <r>
      <t>1</t>
    </r>
    <r>
      <rPr>
        <sz val="9"/>
        <color theme="1"/>
        <rFont val="Calibri"/>
        <family val="2"/>
        <scheme val="minor"/>
      </rPr>
      <t>Not applicable to MDCH students. For MDCH, stipends, GAT/GANT, RAships, and both external and internal scholarships count towards the guaranteed funding sum whereas income as a sessional instructor and the international student tuition support credit does not.</t>
    </r>
  </si>
  <si>
    <t>$0-$3,000</t>
  </si>
  <si>
    <t>$3,001-$10,000</t>
  </si>
  <si>
    <t>Award goes towards base funding + $3,000 top-up over base funding</t>
  </si>
  <si>
    <t>$10,001-$15,000</t>
  </si>
  <si>
    <t>Award goes towards base funding + $4,000 top-up over base funding</t>
  </si>
  <si>
    <t>Cumulative Scholarship/Award Value</t>
  </si>
  <si>
    <t>$15,001+</t>
  </si>
  <si>
    <t>Award goes towards base funding + $5,000 top-up over base funding, up to a maximum of $33,000 (MSc) or $38,000 (PhD)</t>
  </si>
  <si>
    <r>
      <t>Scholarship and Awards Top-Ups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</si>
  <si>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Base funding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full cumulative value of award(s)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</si>
  <si>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Base funding = amount of gauranteed funding prior to receiving the scholarship/award</t>
    </r>
  </si>
  <si>
    <t>MSc</t>
  </si>
  <si>
    <t>PhD</t>
  </si>
  <si>
    <t>GSE Minimum</t>
  </si>
  <si>
    <t>Supervisor</t>
  </si>
  <si>
    <t>Total</t>
  </si>
  <si>
    <t>Base Funding</t>
  </si>
  <si>
    <t>GSE Maximum (with Top-Up)</t>
  </si>
  <si>
    <t>Top-Up Value</t>
  </si>
  <si>
    <t>Top-Up Category</t>
  </si>
  <si>
    <t>($33,000)</t>
  </si>
  <si>
    <t>($38,000)</t>
  </si>
  <si>
    <t>Scholarship and Awards Top-Up Calculator</t>
  </si>
  <si>
    <t>· F/T, active MSc Students: $21,000/year - $28,000/year* (guaranteed for 2.5 years or 30 months)</t>
  </si>
  <si>
    <t>· F/T, active PhD Students: $23,000/year - $33,000/year* (guaranteed for 5 years)</t>
  </si>
  <si>
    <t xml:space="preserve">          · MSc = $20,500</t>
  </si>
  <si>
    <t xml:space="preserve">          · PhD = $26,000</t>
  </si>
  <si>
    <t>· Students may hold one single award of any value</t>
  </si>
  <si>
    <t>· Students holding the maximum amount or less may also receive one additional Program Recommended award (unless otherwise specified by the governing ToR)</t>
  </si>
  <si>
    <r>
      <t>2</t>
    </r>
    <r>
      <rPr>
        <sz val="9"/>
        <color theme="1"/>
        <rFont val="Calibri"/>
        <family val="2"/>
        <scheme val="minor"/>
      </rPr>
      <t>Exclusions include scholarships/awards with Terms of Reference (ToR) specifying mandatory contributions from supervisors (i.e., CSM and ACHRI) as well as Indigenous Government Funding.</t>
    </r>
  </si>
  <si>
    <r>
      <t>Award(s)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</si>
  <si>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FGS Graduate Scholarship and Award Regulation</t>
    </r>
  </si>
  <si>
    <r>
      <rPr>
        <vertAlign val="superscript"/>
        <sz val="9"/>
        <color theme="1"/>
        <rFont val="Calibri"/>
        <family val="2"/>
        <scheme val="minor"/>
      </rPr>
      <t>5</t>
    </r>
    <r>
      <rPr>
        <sz val="9"/>
        <color theme="1"/>
        <rFont val="Calibri"/>
        <family val="2"/>
        <scheme val="minor"/>
      </rPr>
      <t>Does not apply to: doctoral recruitment scholarships, Izaak Walton Killam Pre-Doctoral Scholarships, funds awarded via Graduate Support Allocation, supervisor-paid stipends, GAT/GANT, tuition differential awards, and non-academic awards (e.g., travel awards, Graduate Student Association awards)</t>
    </r>
  </si>
  <si>
    <r>
      <t>· Maximum amount a student can hold in scholarships or awards</t>
    </r>
    <r>
      <rPr>
        <vertAlign val="superscript"/>
        <sz val="11"/>
        <color theme="1"/>
        <rFont val="Calibri"/>
        <family val="2"/>
        <scheme val="minor"/>
      </rPr>
      <t>5</t>
    </r>
  </si>
  <si>
    <t>· Payment schedule</t>
  </si>
  <si>
    <t>Award Amount</t>
  </si>
  <si>
    <t>Payment</t>
  </si>
  <si>
    <t>≤$2,500</t>
  </si>
  <si>
    <t>$2,501-$6,000</t>
  </si>
  <si>
    <t>$6,001-$10,000</t>
  </si>
  <si>
    <t>One lump sum payment</t>
  </si>
  <si>
    <t>Equal monthly installments over 12 month term</t>
  </si>
  <si>
    <r>
      <t>· Count toward base funding: stipends, external scholarships, internal scholarships</t>
    </r>
    <r>
      <rPr>
        <vertAlign val="superscript"/>
        <sz val="11"/>
        <color theme="1"/>
        <rFont val="Calibri"/>
        <family val="2"/>
        <scheme val="minor"/>
      </rPr>
      <t>1</t>
    </r>
  </si>
  <si>
    <t>· International students to receive $4,100/year (in first year of MSc or pre-candidacy of PhD) and $1,200/year thereafter. These funds do not count towards base funding.</t>
  </si>
  <si>
    <r>
      <t>· Do not count toward base funding: GAT/GANT income*, income as a sessional instructor, departmental awards (e.g., publication, travel, or thesis awards), international student tuition support.</t>
    </r>
    <r>
      <rPr>
        <vertAlign val="superscript"/>
        <sz val="11"/>
        <color theme="1"/>
        <rFont val="Calibri"/>
        <family val="2"/>
        <scheme val="minor"/>
      </rPr>
      <t>1</t>
    </r>
  </si>
  <si>
    <t>Equal monthly installments over 4 month term</t>
  </si>
  <si>
    <t>Equal monthly installments over 8 month term</t>
  </si>
  <si>
    <t>ANNUAL FUNDING CALCULATOR</t>
  </si>
  <si>
    <t>Full Scholarship</t>
  </si>
  <si>
    <r>
      <rPr>
        <b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 Enter the value of annual base funding in the relevant </t>
    </r>
    <r>
      <rPr>
        <b/>
        <sz val="10"/>
        <color theme="9" tint="0.39997558519241921"/>
        <rFont val="Calibri"/>
        <family val="2"/>
        <scheme val="minor"/>
      </rPr>
      <t>GREEN CELL</t>
    </r>
    <r>
      <rPr>
        <sz val="10"/>
        <color theme="1"/>
        <rFont val="Calibri"/>
        <family val="2"/>
        <scheme val="minor"/>
      </rPr>
      <t xml:space="preserve"> along with the cumulative annual value of all awards received in the relevant </t>
    </r>
    <r>
      <rPr>
        <b/>
        <sz val="10"/>
        <color theme="8" tint="0.39997558519241921"/>
        <rFont val="Calibri"/>
        <family val="2"/>
        <scheme val="minor"/>
      </rPr>
      <t>BLUE CELL</t>
    </r>
    <r>
      <rPr>
        <sz val="10"/>
        <color theme="1"/>
        <rFont val="Calibri"/>
        <family val="2"/>
        <scheme val="minor"/>
      </rPr>
      <t xml:space="preserve">. Adjusted supervisor contributions and overall funding totals will be displayed in the indicated columns.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 xml:space="preserve">WARNINGS: </t>
    </r>
    <r>
      <rPr>
        <b/>
        <sz val="10"/>
        <color rgb="FFFFC000"/>
        <rFont val="Calibri"/>
        <family val="2"/>
        <scheme val="minor"/>
      </rPr>
      <t>ORANGE CELLS</t>
    </r>
    <r>
      <rPr>
        <sz val="10"/>
        <color theme="1"/>
        <rFont val="Calibri"/>
        <family val="2"/>
        <scheme val="minor"/>
      </rPr>
      <t xml:space="preserve"> indicate funding totals that should only be reached as a result of receiving a scholarship or award top-up. </t>
    </r>
    <r>
      <rPr>
        <b/>
        <sz val="10"/>
        <color rgb="FFFF5050"/>
        <rFont val="Calibri"/>
        <family val="2"/>
        <scheme val="minor"/>
      </rPr>
      <t>RED CELLS</t>
    </r>
    <r>
      <rPr>
        <sz val="10"/>
        <color theme="1"/>
        <rFont val="Calibri"/>
        <family val="2"/>
        <scheme val="minor"/>
      </rPr>
      <t xml:space="preserve"> indicate (1) inadmissable funding totals either above or below the respective maxima or minima for MSc or PhD students or (2) that a student has received a single award (e.g., Vanier) over the relevant maximum, in which case the student receives the full-value of this single award and the supervisor is absolved of any contribution to base funding for the duration of this award.</t>
    </r>
  </si>
  <si>
    <t>NA</t>
  </si>
  <si>
    <t>&gt;$15,000</t>
  </si>
  <si>
    <t>&gt;$10,000</t>
  </si>
  <si>
    <r>
      <t>Award(s)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</si>
  <si>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t>*Cases can be made to Associate Dean GSE to exceed maxima and for GATs to count towards guaranteed base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</si>
</sst>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9" tint="0.39997558519241921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rgb="FFFF505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6" fontId="0" fillId="0" borderId="0" xfId="0" applyNumberFormat="1" applyAlignment="1">
      <alignment horizontal="center"/>
    </xf>
    <xf numFmtId="0" fontId="0" fillId="0" borderId="0" xfId="0" applyBorder="1"/>
    <xf numFmtId="0" fontId="0" fillId="0" borderId="1" xfId="0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vertical="center" wrapText="1"/>
    </xf>
    <xf numFmtId="6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0" fillId="5" borderId="0" xfId="0" applyFill="1"/>
    <xf numFmtId="0" fontId="22" fillId="0" borderId="0" xfId="0" applyFont="1" applyBorder="1" applyAlignment="1">
      <alignment vertical="center" wrapText="1"/>
    </xf>
    <xf numFmtId="0" fontId="21" fillId="0" borderId="0" xfId="0" applyFont="1"/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6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Border="1"/>
    <xf numFmtId="164" fontId="1" fillId="3" borderId="0" xfId="0" applyNumberFormat="1" applyFont="1" applyFill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theme="7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5050"/>
      <color rgb="FF9999FF"/>
      <color rgb="FF99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24</xdr:row>
      <xdr:rowOff>9524</xdr:rowOff>
    </xdr:from>
    <xdr:to>
      <xdr:col>14</xdr:col>
      <xdr:colOff>114300</xdr:colOff>
      <xdr:row>29</xdr:row>
      <xdr:rowOff>85724</xdr:rowOff>
    </xdr:to>
    <xdr:sp macro="" textlink="">
      <xdr:nvSpPr>
        <xdr:cNvPr id="3" name="Bent Arrow 2"/>
        <xdr:cNvSpPr/>
      </xdr:nvSpPr>
      <xdr:spPr>
        <a:xfrm rot="10800000">
          <a:off x="12430125" y="4743449"/>
          <a:ext cx="1314450" cy="1038225"/>
        </a:xfrm>
        <a:prstGeom prst="bentArrow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zoomScaleNormal="100" workbookViewId="0">
      <selection activeCell="F21" sqref="F21"/>
    </sheetView>
  </sheetViews>
  <sheetFormatPr defaultRowHeight="15" x14ac:dyDescent="0.25"/>
  <cols>
    <col min="1" max="1" width="11.5703125" bestFit="1" customWidth="1"/>
    <col min="2" max="2" width="22.7109375" customWidth="1"/>
    <col min="3" max="3" width="17" customWidth="1"/>
    <col min="4" max="4" width="17.7109375" customWidth="1"/>
    <col min="5" max="5" width="13.85546875" customWidth="1"/>
    <col min="6" max="6" width="11.5703125" bestFit="1" customWidth="1"/>
    <col min="7" max="7" width="13.7109375" customWidth="1"/>
    <col min="8" max="8" width="13.42578125" customWidth="1"/>
    <col min="9" max="9" width="14.85546875" customWidth="1"/>
    <col min="12" max="12" width="31.42578125" customWidth="1"/>
  </cols>
  <sheetData>
    <row r="1" spans="1:16" ht="26.25" x14ac:dyDescent="0.4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6" x14ac:dyDescent="0.25">
      <c r="A2" s="62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6" x14ac:dyDescent="0.25">
      <c r="A3" s="62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6" x14ac:dyDescent="0.25">
      <c r="A4" s="63" t="s">
        <v>56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</row>
    <row r="5" spans="1:16" ht="15" customHeight="1" x14ac:dyDescent="0.25">
      <c r="A5" s="66" t="s">
        <v>45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1:16" ht="17.25" x14ac:dyDescent="0.25">
      <c r="A6" s="62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8"/>
      <c r="P6" s="8"/>
    </row>
    <row r="7" spans="1:16" ht="15" customHeight="1" x14ac:dyDescent="0.25">
      <c r="A7" s="66" t="s">
        <v>46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6" ht="15" customHeight="1" x14ac:dyDescent="0.25">
      <c r="A8" s="33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6" ht="15" customHeight="1" x14ac:dyDescent="0.2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</row>
    <row r="10" spans="1:16" ht="17.25" x14ac:dyDescent="0.25">
      <c r="A10" s="29" t="s">
        <v>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6" x14ac:dyDescent="0.25">
      <c r="A11" s="30" t="s">
        <v>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6" ht="17.25" x14ac:dyDescent="0.25">
      <c r="A12" s="30" t="s">
        <v>2</v>
      </c>
      <c r="B12" s="31"/>
      <c r="C12" s="27" t="s">
        <v>11</v>
      </c>
      <c r="D12" s="27"/>
      <c r="E12" s="27"/>
      <c r="F12" s="27"/>
      <c r="G12" s="27"/>
      <c r="H12" s="27"/>
      <c r="I12" s="27"/>
      <c r="J12" s="27"/>
      <c r="K12" s="27"/>
      <c r="L12" s="28"/>
    </row>
    <row r="13" spans="1:16" ht="15" customHeight="1" x14ac:dyDescent="0.25">
      <c r="A13" s="30" t="s">
        <v>3</v>
      </c>
      <c r="B13" s="31"/>
      <c r="C13" s="27" t="s">
        <v>4</v>
      </c>
      <c r="D13" s="27"/>
      <c r="E13" s="27"/>
      <c r="F13" s="27"/>
      <c r="G13" s="27"/>
      <c r="H13" s="27"/>
      <c r="I13" s="27"/>
      <c r="J13" s="27"/>
      <c r="K13" s="27"/>
      <c r="L13" s="28"/>
    </row>
    <row r="14" spans="1:16" ht="15" customHeight="1" x14ac:dyDescent="0.25">
      <c r="A14" s="30" t="s">
        <v>5</v>
      </c>
      <c r="B14" s="31"/>
      <c r="C14" s="27" t="s">
        <v>6</v>
      </c>
      <c r="D14" s="27"/>
      <c r="E14" s="27"/>
      <c r="F14" s="27"/>
      <c r="G14" s="27"/>
      <c r="H14" s="27"/>
      <c r="I14" s="27"/>
      <c r="J14" s="27"/>
      <c r="K14" s="27"/>
      <c r="L14" s="28"/>
    </row>
    <row r="15" spans="1:16" ht="15" customHeight="1" x14ac:dyDescent="0.25">
      <c r="A15" s="30" t="s">
        <v>8</v>
      </c>
      <c r="B15" s="31"/>
      <c r="C15" s="27" t="s">
        <v>9</v>
      </c>
      <c r="D15" s="27"/>
      <c r="E15" s="27"/>
      <c r="F15" s="27"/>
      <c r="G15" s="27"/>
      <c r="H15" s="27"/>
      <c r="I15" s="27"/>
      <c r="J15" s="27"/>
      <c r="K15" s="27"/>
      <c r="L15" s="28"/>
    </row>
    <row r="16" spans="1:16" ht="15" customHeight="1" x14ac:dyDescent="0.25">
      <c r="A16" s="33" t="s">
        <v>31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9" ht="15" customHeight="1" x14ac:dyDescent="0.25">
      <c r="A17" s="36" t="s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9" ht="17.25" customHeight="1" thickBot="1" x14ac:dyDescent="0.3">
      <c r="A18" s="29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11"/>
      <c r="N18" s="11"/>
      <c r="O18" s="11"/>
    </row>
    <row r="19" spans="1:19" ht="15" customHeight="1" thickTop="1" x14ac:dyDescent="0.25">
      <c r="A19" s="2"/>
      <c r="B19" s="39" t="s">
        <v>15</v>
      </c>
      <c r="C19" s="41" t="s">
        <v>19</v>
      </c>
      <c r="D19" s="39" t="s">
        <v>21</v>
      </c>
      <c r="E19" s="39" t="s">
        <v>20</v>
      </c>
      <c r="F19" s="41" t="s">
        <v>18</v>
      </c>
      <c r="G19" s="39" t="s">
        <v>32</v>
      </c>
      <c r="H19" s="39" t="s">
        <v>16</v>
      </c>
      <c r="I19" s="39" t="s">
        <v>17</v>
      </c>
      <c r="J19" s="43" t="s">
        <v>51</v>
      </c>
      <c r="K19" s="43"/>
      <c r="L19" s="43"/>
      <c r="M19" s="69" t="s">
        <v>49</v>
      </c>
      <c r="N19" s="70"/>
      <c r="O19" s="70"/>
      <c r="P19" s="71"/>
    </row>
    <row r="20" spans="1:19" ht="15" customHeight="1" x14ac:dyDescent="0.25">
      <c r="A20" s="3"/>
      <c r="B20" s="40"/>
      <c r="C20" s="42"/>
      <c r="D20" s="40"/>
      <c r="E20" s="40"/>
      <c r="F20" s="42"/>
      <c r="G20" s="40"/>
      <c r="H20" s="40"/>
      <c r="I20" s="40"/>
      <c r="J20" s="44"/>
      <c r="K20" s="44"/>
      <c r="L20" s="44"/>
      <c r="M20" s="72"/>
      <c r="N20" s="73"/>
      <c r="O20" s="73"/>
      <c r="P20" s="74"/>
    </row>
    <row r="21" spans="1:19" ht="15" customHeight="1" x14ac:dyDescent="0.25">
      <c r="A21" t="s">
        <v>13</v>
      </c>
      <c r="B21" s="1">
        <v>21000</v>
      </c>
      <c r="C21" s="1">
        <v>28000</v>
      </c>
      <c r="D21" s="6" t="s">
        <v>2</v>
      </c>
      <c r="E21" s="1">
        <v>0</v>
      </c>
      <c r="F21" s="23"/>
      <c r="G21" s="24"/>
      <c r="H21" s="4">
        <f>'Back Matter'!H4</f>
        <v>0</v>
      </c>
      <c r="I21" s="4">
        <f>'Back Matter'!I4</f>
        <v>0</v>
      </c>
      <c r="J21" s="44"/>
      <c r="K21" s="44"/>
      <c r="L21" s="44"/>
      <c r="M21" s="72"/>
      <c r="N21" s="73"/>
      <c r="O21" s="73"/>
      <c r="P21" s="74"/>
      <c r="Q21" s="9"/>
      <c r="R21" s="9"/>
      <c r="S21" s="9"/>
    </row>
    <row r="22" spans="1:19" ht="15" customHeight="1" x14ac:dyDescent="0.25">
      <c r="B22" s="1"/>
      <c r="C22" s="7" t="s">
        <v>22</v>
      </c>
      <c r="D22" s="6" t="s">
        <v>3</v>
      </c>
      <c r="E22" s="1">
        <v>3000</v>
      </c>
      <c r="F22" s="5"/>
      <c r="G22" s="5"/>
      <c r="H22" s="4" t="str">
        <f>'Back Matter'!H5</f>
        <v>NA</v>
      </c>
      <c r="I22" s="4" t="str">
        <f>'Back Matter'!I5</f>
        <v>NA</v>
      </c>
      <c r="J22" s="44"/>
      <c r="K22" s="44"/>
      <c r="L22" s="44"/>
      <c r="M22" s="72"/>
      <c r="N22" s="73"/>
      <c r="O22" s="73"/>
      <c r="P22" s="74"/>
      <c r="Q22" s="9"/>
      <c r="R22" s="9"/>
      <c r="S22" s="9"/>
    </row>
    <row r="23" spans="1:19" ht="15" customHeight="1" x14ac:dyDescent="0.25">
      <c r="B23" s="1"/>
      <c r="C23" s="1"/>
      <c r="D23" s="6" t="s">
        <v>5</v>
      </c>
      <c r="E23" s="1">
        <v>4000</v>
      </c>
      <c r="F23" s="5"/>
      <c r="G23" s="5"/>
      <c r="H23" s="4" t="str">
        <f>'Back Matter'!H6</f>
        <v>NA</v>
      </c>
      <c r="I23" s="4" t="str">
        <f>'Back Matter'!I6</f>
        <v>NA</v>
      </c>
      <c r="J23" s="44"/>
      <c r="K23" s="44"/>
      <c r="L23" s="44"/>
      <c r="M23" s="72"/>
      <c r="N23" s="73"/>
      <c r="O23" s="73"/>
      <c r="P23" s="74"/>
      <c r="Q23" s="9"/>
      <c r="R23" s="9"/>
      <c r="S23" s="9"/>
    </row>
    <row r="24" spans="1:19" ht="15" customHeight="1" thickBot="1" x14ac:dyDescent="0.3">
      <c r="B24" s="1"/>
      <c r="C24" s="1"/>
      <c r="D24" s="1" t="s">
        <v>53</v>
      </c>
      <c r="E24" s="1">
        <v>5000</v>
      </c>
      <c r="F24" s="5"/>
      <c r="G24" s="5"/>
      <c r="H24" s="4" t="str">
        <f>IF(OR('Back Matter'!H7&lt;0,'Back Matter'!H7="NA"),"NA",(E24+F21-G21))</f>
        <v>NA</v>
      </c>
      <c r="I24" s="4" t="str">
        <f>'Back Matter'!I7</f>
        <v>NA</v>
      </c>
      <c r="J24" s="44"/>
      <c r="K24" s="44"/>
      <c r="L24" s="44"/>
      <c r="M24" s="75"/>
      <c r="N24" s="76"/>
      <c r="O24" s="76"/>
      <c r="P24" s="77"/>
      <c r="Q24" s="9"/>
      <c r="R24" s="9"/>
      <c r="S24" s="9"/>
    </row>
    <row r="25" spans="1:19" ht="15" customHeight="1" thickTop="1" x14ac:dyDescent="0.25">
      <c r="B25" s="1"/>
      <c r="C25" s="1"/>
      <c r="D25" s="1" t="s">
        <v>50</v>
      </c>
      <c r="E25" s="1"/>
      <c r="F25" s="5"/>
      <c r="G25" s="5"/>
      <c r="H25" s="4" t="s">
        <v>52</v>
      </c>
      <c r="I25" s="4" t="str">
        <f>'Back Matter'!I8</f>
        <v>NA</v>
      </c>
      <c r="J25" s="44"/>
      <c r="K25" s="44"/>
      <c r="L25" s="45"/>
      <c r="P25" s="9"/>
      <c r="Q25" s="9"/>
      <c r="R25" s="9"/>
      <c r="S25" s="9"/>
    </row>
    <row r="26" spans="1:19" ht="1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44"/>
      <c r="K26" s="44"/>
      <c r="L26" s="45"/>
      <c r="P26" s="9"/>
      <c r="Q26" s="9"/>
      <c r="R26" s="9"/>
      <c r="S26" s="9"/>
    </row>
    <row r="27" spans="1:19" ht="15.75" customHeight="1" x14ac:dyDescent="0.25">
      <c r="A27" t="s">
        <v>14</v>
      </c>
      <c r="B27" s="1">
        <v>23000</v>
      </c>
      <c r="C27" s="1">
        <v>33000</v>
      </c>
      <c r="D27" s="6" t="s">
        <v>2</v>
      </c>
      <c r="E27" s="1">
        <v>0</v>
      </c>
      <c r="F27" s="23"/>
      <c r="G27" s="24"/>
      <c r="H27" s="4">
        <f>'Back Matter'!H10</f>
        <v>0</v>
      </c>
      <c r="I27" s="4">
        <f>'Back Matter'!I10</f>
        <v>0</v>
      </c>
      <c r="J27" s="44"/>
      <c r="K27" s="44"/>
      <c r="L27" s="45"/>
      <c r="P27" s="9"/>
      <c r="Q27" s="9"/>
      <c r="R27" s="9"/>
      <c r="S27" s="9"/>
    </row>
    <row r="28" spans="1:19" x14ac:dyDescent="0.25">
      <c r="C28" s="7" t="s">
        <v>23</v>
      </c>
      <c r="D28" s="6" t="s">
        <v>3</v>
      </c>
      <c r="E28" s="1">
        <v>3000</v>
      </c>
      <c r="F28" s="5"/>
      <c r="G28" s="5"/>
      <c r="H28" s="4" t="str">
        <f>'Back Matter'!H11</f>
        <v>NA</v>
      </c>
      <c r="I28" s="4" t="str">
        <f>'Back Matter'!I11</f>
        <v>NA</v>
      </c>
      <c r="J28" s="44"/>
      <c r="K28" s="44"/>
      <c r="L28" s="45"/>
    </row>
    <row r="29" spans="1:19" x14ac:dyDescent="0.25">
      <c r="D29" s="6" t="s">
        <v>5</v>
      </c>
      <c r="E29" s="1">
        <v>4000</v>
      </c>
      <c r="F29" s="5"/>
      <c r="G29" s="5"/>
      <c r="H29" s="4" t="str">
        <f>'Back Matter'!H12</f>
        <v>NA</v>
      </c>
      <c r="I29" s="4" t="str">
        <f>'Back Matter'!I12</f>
        <v>NA</v>
      </c>
      <c r="J29" s="44"/>
      <c r="K29" s="44"/>
      <c r="L29" s="45"/>
    </row>
    <row r="30" spans="1:19" x14ac:dyDescent="0.25">
      <c r="A30" s="2"/>
      <c r="B30" s="2"/>
      <c r="C30" s="2"/>
      <c r="D30" s="1" t="s">
        <v>53</v>
      </c>
      <c r="E30" s="10">
        <v>5000</v>
      </c>
      <c r="F30" s="5"/>
      <c r="G30" s="5"/>
      <c r="H30" s="4" t="str">
        <f>IF(OR('Back Matter'!H13&lt;0,'Back Matter'!H13="NA"),"NA",(E30+F27-G27))</f>
        <v>NA</v>
      </c>
      <c r="I30" s="4" t="str">
        <f>'Back Matter'!I13</f>
        <v>NA</v>
      </c>
      <c r="J30" s="44"/>
      <c r="K30" s="44"/>
      <c r="L30" s="45"/>
    </row>
    <row r="31" spans="1:19" s="2" customFormat="1" x14ac:dyDescent="0.25">
      <c r="D31" s="10" t="s">
        <v>50</v>
      </c>
      <c r="E31" s="10"/>
      <c r="F31" s="5"/>
      <c r="G31" s="5"/>
      <c r="H31" s="4" t="s">
        <v>52</v>
      </c>
      <c r="I31" s="4" t="str">
        <f>'Back Matter'!I14</f>
        <v>NA</v>
      </c>
      <c r="J31" s="46"/>
      <c r="K31" s="46"/>
      <c r="L31" s="47"/>
    </row>
    <row r="32" spans="1:19" ht="17.25" x14ac:dyDescent="0.25">
      <c r="A32" s="25" t="s">
        <v>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  <row r="33" spans="1:12" ht="17.25" x14ac:dyDescent="0.25">
      <c r="A33" s="27" t="s">
        <v>35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8"/>
    </row>
    <row r="34" spans="1:12" x14ac:dyDescent="0.25">
      <c r="A34" s="27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8"/>
    </row>
    <row r="35" spans="1:12" x14ac:dyDescent="0.25">
      <c r="A35" s="27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x14ac:dyDescent="0.25">
      <c r="A36" s="50" t="s">
        <v>34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2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38" spans="1:12" x14ac:dyDescent="0.25">
      <c r="A38" s="48" t="s">
        <v>29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</row>
    <row r="39" spans="1:12" x14ac:dyDescent="0.25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8"/>
    </row>
    <row r="40" spans="1:12" x14ac:dyDescent="0.25">
      <c r="A40" s="27" t="s">
        <v>36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8"/>
    </row>
    <row r="41" spans="1:12" x14ac:dyDescent="0.25">
      <c r="A41" s="52" t="s">
        <v>37</v>
      </c>
      <c r="B41" s="52"/>
      <c r="C41" s="53" t="s">
        <v>38</v>
      </c>
      <c r="D41" s="53"/>
      <c r="E41" s="53"/>
      <c r="F41" s="53"/>
      <c r="G41" s="53"/>
      <c r="H41" s="53"/>
      <c r="I41" s="53"/>
      <c r="J41" s="53"/>
      <c r="K41" s="53"/>
      <c r="L41" s="54"/>
    </row>
    <row r="42" spans="1:12" x14ac:dyDescent="0.25">
      <c r="A42" s="58" t="s">
        <v>39</v>
      </c>
      <c r="B42" s="31"/>
      <c r="C42" s="27" t="s">
        <v>42</v>
      </c>
      <c r="D42" s="27"/>
      <c r="E42" s="27"/>
      <c r="F42" s="27"/>
      <c r="G42" s="27"/>
      <c r="H42" s="27"/>
      <c r="I42" s="27"/>
      <c r="J42" s="27"/>
      <c r="K42" s="27"/>
      <c r="L42" s="28"/>
    </row>
    <row r="43" spans="1:12" x14ac:dyDescent="0.25">
      <c r="A43" s="31" t="s">
        <v>40</v>
      </c>
      <c r="B43" s="31"/>
      <c r="C43" s="27" t="s">
        <v>47</v>
      </c>
      <c r="D43" s="27"/>
      <c r="E43" s="27"/>
      <c r="F43" s="27"/>
      <c r="G43" s="27"/>
      <c r="H43" s="27"/>
      <c r="I43" s="27"/>
      <c r="J43" s="27"/>
      <c r="K43" s="27"/>
      <c r="L43" s="28"/>
    </row>
    <row r="44" spans="1:12" x14ac:dyDescent="0.25">
      <c r="A44" s="31" t="s">
        <v>41</v>
      </c>
      <c r="B44" s="31"/>
      <c r="C44" s="27" t="s">
        <v>48</v>
      </c>
      <c r="D44" s="27"/>
      <c r="E44" s="27"/>
      <c r="F44" s="27"/>
      <c r="G44" s="27"/>
      <c r="H44" s="27"/>
      <c r="I44" s="27"/>
      <c r="J44" s="27"/>
      <c r="K44" s="27"/>
      <c r="L44" s="28"/>
    </row>
    <row r="45" spans="1:12" x14ac:dyDescent="0.25">
      <c r="A45" s="55" t="s">
        <v>54</v>
      </c>
      <c r="B45" s="55"/>
      <c r="C45" s="56" t="s">
        <v>43</v>
      </c>
      <c r="D45" s="56"/>
      <c r="E45" s="56"/>
      <c r="F45" s="56"/>
      <c r="G45" s="56"/>
      <c r="H45" s="56"/>
      <c r="I45" s="56"/>
      <c r="J45" s="56"/>
      <c r="K45" s="56"/>
      <c r="L45" s="57"/>
    </row>
  </sheetData>
  <sheetProtection algorithmName="SHA-512" hashValue="CWfsikFjM3Vl0yhy/dkw0B8yAwXVt5C0p0MR+cX84FYTpLcBY0Ee6Zm6chKbQ9RktP6OBWgyYs3dshIgKCo5UA==" saltValue="+s/d6sjoFHUAzkSSI+6Hyg==" spinCount="100000" sheet="1" objects="1" scenarios="1" selectLockedCells="1"/>
  <mergeCells count="50">
    <mergeCell ref="M19:P24"/>
    <mergeCell ref="A18:L18"/>
    <mergeCell ref="E19:E20"/>
    <mergeCell ref="I19:I20"/>
    <mergeCell ref="A6:L6"/>
    <mergeCell ref="A8:L9"/>
    <mergeCell ref="A15:B15"/>
    <mergeCell ref="C14:L14"/>
    <mergeCell ref="C15:L15"/>
    <mergeCell ref="A12:B12"/>
    <mergeCell ref="C12:L12"/>
    <mergeCell ref="A13:B13"/>
    <mergeCell ref="C13:L13"/>
    <mergeCell ref="A14:B14"/>
    <mergeCell ref="A7:L7"/>
    <mergeCell ref="A1:L1"/>
    <mergeCell ref="A2:L2"/>
    <mergeCell ref="A4:L4"/>
    <mergeCell ref="A5:L5"/>
    <mergeCell ref="A3:L3"/>
    <mergeCell ref="A45:B45"/>
    <mergeCell ref="C42:L42"/>
    <mergeCell ref="C43:L43"/>
    <mergeCell ref="C44:L44"/>
    <mergeCell ref="C45:L45"/>
    <mergeCell ref="A42:B42"/>
    <mergeCell ref="A43:B43"/>
    <mergeCell ref="A44:B44"/>
    <mergeCell ref="A38:L38"/>
    <mergeCell ref="A39:L39"/>
    <mergeCell ref="A40:L40"/>
    <mergeCell ref="A36:L37"/>
    <mergeCell ref="A41:B41"/>
    <mergeCell ref="C41:L41"/>
    <mergeCell ref="A32:L32"/>
    <mergeCell ref="A33:L33"/>
    <mergeCell ref="A34:L34"/>
    <mergeCell ref="A35:L35"/>
    <mergeCell ref="A10:L10"/>
    <mergeCell ref="A11:B11"/>
    <mergeCell ref="C11:L11"/>
    <mergeCell ref="A16:L16"/>
    <mergeCell ref="A17:L17"/>
    <mergeCell ref="B19:B20"/>
    <mergeCell ref="F19:F20"/>
    <mergeCell ref="G19:G20"/>
    <mergeCell ref="H19:H20"/>
    <mergeCell ref="C19:C20"/>
    <mergeCell ref="D19:D20"/>
    <mergeCell ref="J19:L31"/>
  </mergeCells>
  <conditionalFormatting sqref="I21:I25">
    <cfRule type="containsText" dxfId="7" priority="10" operator="containsText" text="NA">
      <formula>NOT(ISERROR(SEARCH("NA",I21)))</formula>
    </cfRule>
    <cfRule type="cellIs" dxfId="6" priority="14" operator="greaterThan">
      <formula>33000</formula>
    </cfRule>
    <cfRule type="cellIs" dxfId="5" priority="17" operator="lessThan">
      <formula>21000</formula>
    </cfRule>
    <cfRule type="cellIs" dxfId="4" priority="18" operator="greaterThan">
      <formula>28000</formula>
    </cfRule>
  </conditionalFormatting>
  <conditionalFormatting sqref="I27:I31">
    <cfRule type="containsText" dxfId="3" priority="1" operator="containsText" text="NA">
      <formula>NOT(ISERROR(SEARCH("NA",I27)))</formula>
    </cfRule>
    <cfRule type="cellIs" dxfId="2" priority="2" operator="greaterThan">
      <formula>38000</formula>
    </cfRule>
    <cfRule type="cellIs" dxfId="1" priority="3" operator="lessThan">
      <formula>21000</formula>
    </cfRule>
    <cfRule type="cellIs" dxfId="0" priority="4" operator="greaterThan">
      <formula>33000</formula>
    </cfRule>
  </conditionalFormatting>
  <dataValidations count="2">
    <dataValidation type="decimal" allowBlank="1" showErrorMessage="1" errorTitle="INVALID BASE FUNDING ENTRY" error="Full-time, active MSc students must receive annual base funding between $21,000/year and $28,000/year." sqref="F21">
      <formula1>21000</formula1>
      <formula2>28000</formula2>
    </dataValidation>
    <dataValidation type="decimal" allowBlank="1" showErrorMessage="1" errorTitle="INVALID BASE FUNDING ENTRY" error="Full-time, active PhD students must receive annual base funding between $23,000/year and $33,000/year." sqref="F27">
      <formula1>23000</formula1>
      <formula2>33000</formula2>
    </dataValidation>
  </dataValidations>
  <pageMargins left="0.7" right="0.7" top="0.75" bottom="0.75" header="0.3" footer="0.3"/>
  <pageSetup scale="83" orientation="landscape" r:id="rId1"/>
  <ignoredErrors>
    <ignoredError sqref="C28 C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Normal="100" workbookViewId="0">
      <selection activeCell="D15" sqref="D15"/>
    </sheetView>
  </sheetViews>
  <sheetFormatPr defaultRowHeight="15" x14ac:dyDescent="0.25"/>
  <cols>
    <col min="1" max="1" width="11.5703125" style="14" bestFit="1" customWidth="1"/>
    <col min="2" max="2" width="22.7109375" style="14" customWidth="1"/>
    <col min="3" max="3" width="17" style="14" customWidth="1"/>
    <col min="4" max="4" width="17.7109375" style="14" customWidth="1"/>
    <col min="5" max="5" width="13.85546875" style="14" customWidth="1"/>
    <col min="6" max="6" width="11.5703125" style="14" bestFit="1" customWidth="1"/>
    <col min="7" max="7" width="13.7109375" style="14" customWidth="1"/>
    <col min="8" max="8" width="13.42578125" style="14" customWidth="1"/>
    <col min="9" max="9" width="14.85546875" style="14" customWidth="1"/>
    <col min="10" max="16384" width="9.140625" style="14"/>
  </cols>
  <sheetData>
    <row r="1" spans="1:16" ht="17.25" customHeight="1" x14ac:dyDescent="0.25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13"/>
      <c r="K1" s="13"/>
      <c r="L1" s="13"/>
    </row>
    <row r="2" spans="1:16" ht="15" customHeight="1" x14ac:dyDescent="0.25">
      <c r="A2" s="15"/>
      <c r="B2" s="81" t="s">
        <v>15</v>
      </c>
      <c r="C2" s="82" t="s">
        <v>19</v>
      </c>
      <c r="D2" s="81" t="s">
        <v>21</v>
      </c>
      <c r="E2" s="81" t="s">
        <v>20</v>
      </c>
      <c r="F2" s="82" t="s">
        <v>18</v>
      </c>
      <c r="G2" s="81" t="s">
        <v>55</v>
      </c>
      <c r="H2" s="81" t="s">
        <v>16</v>
      </c>
      <c r="I2" s="81" t="s">
        <v>17</v>
      </c>
      <c r="J2" s="16"/>
      <c r="K2" s="16"/>
      <c r="L2" s="16"/>
      <c r="M2" s="16"/>
    </row>
    <row r="3" spans="1:16" ht="15" customHeight="1" x14ac:dyDescent="0.25">
      <c r="A3" s="15"/>
      <c r="B3" s="81"/>
      <c r="C3" s="82"/>
      <c r="D3" s="81"/>
      <c r="E3" s="81"/>
      <c r="F3" s="82"/>
      <c r="G3" s="81"/>
      <c r="H3" s="81"/>
      <c r="I3" s="81"/>
      <c r="J3" s="16"/>
      <c r="K3" s="16"/>
      <c r="L3" s="16"/>
      <c r="M3" s="16"/>
    </row>
    <row r="4" spans="1:16" ht="15" customHeight="1" x14ac:dyDescent="0.25">
      <c r="A4" s="15" t="s">
        <v>13</v>
      </c>
      <c r="B4" s="17">
        <v>21000</v>
      </c>
      <c r="C4" s="17">
        <v>28000</v>
      </c>
      <c r="D4" s="18" t="s">
        <v>2</v>
      </c>
      <c r="E4" s="17">
        <v>0</v>
      </c>
      <c r="F4" s="19"/>
      <c r="G4" s="19"/>
      <c r="H4" s="19">
        <f>IF('Funding Policy and Calculator'!G21&lt;=3000,'Funding Policy and Calculator'!F21,"NA")</f>
        <v>0</v>
      </c>
      <c r="I4" s="19">
        <f>IF('Funding Policy and Calculator'!G21&lt;=3000,'Funding Policy and Calculator'!G21+'Funding Policy and Calculator'!F21,"NA")</f>
        <v>0</v>
      </c>
      <c r="J4" s="16"/>
      <c r="K4" s="16"/>
      <c r="L4" s="16"/>
      <c r="M4" s="16"/>
      <c r="N4" s="20"/>
      <c r="O4" s="20"/>
      <c r="P4" s="20"/>
    </row>
    <row r="5" spans="1:16" ht="15" customHeight="1" x14ac:dyDescent="0.25">
      <c r="A5" s="15"/>
      <c r="B5" s="17"/>
      <c r="C5" s="21" t="s">
        <v>22</v>
      </c>
      <c r="D5" s="18" t="s">
        <v>3</v>
      </c>
      <c r="E5" s="17">
        <v>3000</v>
      </c>
      <c r="F5" s="19"/>
      <c r="G5" s="19"/>
      <c r="H5" s="19" t="str">
        <f>IF(AND('Funding Policy and Calculator'!G21&gt;3000,'Funding Policy and Calculator'!G21&lt;=10000),(E5+'Funding Policy and Calculator'!F21-'Funding Policy and Calculator'!G21),"NA")</f>
        <v>NA</v>
      </c>
      <c r="I5" s="19" t="str">
        <f>IF(AND('Funding Policy and Calculator'!G21&gt;3000,'Funding Policy and Calculator'!G21&lt;=10000),('Funding Policy and Calculator'!G21+H5),"NA")</f>
        <v>NA</v>
      </c>
      <c r="J5" s="16"/>
      <c r="K5" s="16"/>
      <c r="L5" s="16"/>
      <c r="M5" s="16"/>
      <c r="N5" s="20"/>
      <c r="O5" s="20"/>
      <c r="P5" s="20"/>
    </row>
    <row r="6" spans="1:16" ht="15" customHeight="1" x14ac:dyDescent="0.25">
      <c r="A6" s="15"/>
      <c r="B6" s="17"/>
      <c r="C6" s="17"/>
      <c r="D6" s="18" t="s">
        <v>5</v>
      </c>
      <c r="E6" s="17">
        <v>4000</v>
      </c>
      <c r="F6" s="19"/>
      <c r="G6" s="19"/>
      <c r="H6" s="19" t="str">
        <f>IF(AND('Funding Policy and Calculator'!G21&gt;10000,'Funding Policy and Calculator'!G21&lt;=15000),(E6+'Funding Policy and Calculator'!F21-'Funding Policy and Calculator'!G21),"NA")</f>
        <v>NA</v>
      </c>
      <c r="I6" s="19" t="str">
        <f>IF(AND('Funding Policy and Calculator'!G21&gt;10000,'Funding Policy and Calculator'!G21&lt;=15000),('Funding Policy and Calculator'!G21+H6),"NA")</f>
        <v>NA</v>
      </c>
      <c r="J6" s="16"/>
      <c r="K6" s="16"/>
      <c r="L6" s="16"/>
      <c r="M6" s="16"/>
      <c r="N6" s="20"/>
      <c r="O6" s="20"/>
      <c r="P6" s="20"/>
    </row>
    <row r="7" spans="1:16" ht="15" customHeight="1" x14ac:dyDescent="0.25">
      <c r="A7" s="15"/>
      <c r="B7" s="17"/>
      <c r="C7" s="17"/>
      <c r="D7" s="17">
        <v>15001</v>
      </c>
      <c r="E7" s="17">
        <v>5000</v>
      </c>
      <c r="F7" s="19"/>
      <c r="G7" s="19"/>
      <c r="H7" s="19" t="str">
        <f>IF(AND('Funding Policy and Calculator'!G21&gt;15000),(E7+'Funding Policy and Calculator'!F21-'Funding Policy and Calculator'!G21),"NA")</f>
        <v>NA</v>
      </c>
      <c r="I7" s="19" t="str">
        <f>IF(AND('Funding Policy and Calculator'!G21&gt;15000,'Funding Policy and Calculator'!G21&lt;=33000,H7&gt;0),('Funding Policy and Calculator'!G21+H7),"NA")</f>
        <v>NA</v>
      </c>
      <c r="J7" s="16"/>
      <c r="K7" s="16"/>
      <c r="L7" s="16"/>
      <c r="M7" s="16"/>
      <c r="N7" s="20"/>
      <c r="O7" s="20"/>
      <c r="P7" s="20"/>
    </row>
    <row r="8" spans="1:16" ht="15" customHeight="1" x14ac:dyDescent="0.25">
      <c r="A8" s="15"/>
      <c r="B8" s="17"/>
      <c r="C8" s="17"/>
      <c r="D8" s="17" t="s">
        <v>50</v>
      </c>
      <c r="E8" s="17"/>
      <c r="F8" s="19"/>
      <c r="G8" s="19"/>
      <c r="H8" s="19" t="s">
        <v>52</v>
      </c>
      <c r="I8" s="19" t="str">
        <f>IF(H7&lt;=0,'Funding Policy and Calculator'!G21, "NA")</f>
        <v>NA</v>
      </c>
      <c r="M8" s="20"/>
      <c r="N8" s="20"/>
      <c r="O8" s="20"/>
      <c r="P8" s="20"/>
    </row>
    <row r="9" spans="1:16" ht="1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M9" s="20"/>
      <c r="N9" s="20"/>
      <c r="O9" s="20"/>
      <c r="P9" s="20"/>
    </row>
    <row r="10" spans="1:16" ht="15.75" customHeight="1" x14ac:dyDescent="0.25">
      <c r="A10" s="15" t="s">
        <v>14</v>
      </c>
      <c r="B10" s="17">
        <v>23000</v>
      </c>
      <c r="C10" s="17">
        <v>33000</v>
      </c>
      <c r="D10" s="18" t="s">
        <v>2</v>
      </c>
      <c r="E10" s="17">
        <v>0</v>
      </c>
      <c r="F10" s="19"/>
      <c r="G10" s="19"/>
      <c r="H10" s="19">
        <f>IF('Funding Policy and Calculator'!G27&lt;=3000,'Funding Policy and Calculator'!F27,"NA")</f>
        <v>0</v>
      </c>
      <c r="I10" s="19">
        <f>IF('Funding Policy and Calculator'!G27&lt;=3000,'Funding Policy and Calculator'!G27+'Funding Policy and Calculator'!F27,"NA")</f>
        <v>0</v>
      </c>
      <c r="M10" s="20"/>
      <c r="N10" s="20"/>
      <c r="O10" s="20"/>
      <c r="P10" s="20"/>
    </row>
    <row r="11" spans="1:16" x14ac:dyDescent="0.25">
      <c r="A11" s="15"/>
      <c r="B11" s="15"/>
      <c r="C11" s="21" t="s">
        <v>23</v>
      </c>
      <c r="D11" s="18" t="s">
        <v>3</v>
      </c>
      <c r="E11" s="17">
        <v>3000</v>
      </c>
      <c r="F11" s="19"/>
      <c r="G11" s="19"/>
      <c r="H11" s="19" t="str">
        <f>IF(AND('Funding Policy and Calculator'!G27&gt;3000,'Funding Policy and Calculator'!G27&lt;=10000),(E11+'Funding Policy and Calculator'!F27-'Funding Policy and Calculator'!G27),"NA")</f>
        <v>NA</v>
      </c>
      <c r="I11" s="19" t="str">
        <f>IF(AND('Funding Policy and Calculator'!G27&gt;3000,'Funding Policy and Calculator'!G27&lt;=10000),('Funding Policy and Calculator'!G27+H11),"NA")</f>
        <v>NA</v>
      </c>
    </row>
    <row r="12" spans="1:16" x14ac:dyDescent="0.25">
      <c r="A12" s="15"/>
      <c r="B12" s="15"/>
      <c r="C12" s="15"/>
      <c r="D12" s="18" t="s">
        <v>5</v>
      </c>
      <c r="E12" s="17">
        <v>4000</v>
      </c>
      <c r="F12" s="19"/>
      <c r="G12" s="19"/>
      <c r="H12" s="19" t="str">
        <f>IF(AND('Funding Policy and Calculator'!G27&gt;10000,'Funding Policy and Calculator'!G27&lt;=15000),(E12+'Funding Policy and Calculator'!F27-'Funding Policy and Calculator'!G27),"NA")</f>
        <v>NA</v>
      </c>
      <c r="I12" s="19" t="str">
        <f>IF(AND('Funding Policy and Calculator'!G27&gt;10000,'Funding Policy and Calculator'!G27&lt;=15000),('Funding Policy and Calculator'!G27+H12),"NA")</f>
        <v>NA</v>
      </c>
    </row>
    <row r="13" spans="1:16" x14ac:dyDescent="0.25">
      <c r="A13" s="15"/>
      <c r="B13" s="15"/>
      <c r="C13" s="15"/>
      <c r="D13" s="17">
        <v>15001</v>
      </c>
      <c r="E13" s="17">
        <v>5000</v>
      </c>
      <c r="F13" s="19"/>
      <c r="G13" s="19"/>
      <c r="H13" s="19" t="str">
        <f>IF(AND('Funding Policy and Calculator'!G27&gt;15000),(E13+'Funding Policy and Calculator'!F27-'Funding Policy and Calculator'!G27),"NA")</f>
        <v>NA</v>
      </c>
      <c r="I13" s="19" t="str">
        <f>IF(AND('Funding Policy and Calculator'!G27&gt;15000,'Funding Policy and Calculator'!G27&lt;=38000,H13&gt;0),('Funding Policy and Calculator'!G27+H13),"NA")</f>
        <v>NA</v>
      </c>
    </row>
    <row r="14" spans="1:16" s="22" customFormat="1" x14ac:dyDescent="0.25">
      <c r="A14" s="15"/>
      <c r="B14" s="15"/>
      <c r="C14" s="15"/>
      <c r="D14" s="17" t="s">
        <v>50</v>
      </c>
      <c r="E14" s="17"/>
      <c r="F14" s="19"/>
      <c r="G14" s="19"/>
      <c r="H14" s="19" t="s">
        <v>52</v>
      </c>
      <c r="I14" s="19" t="str">
        <f>IF(H13&lt;=0,'Funding Policy and Calculator'!G27, "NA")</f>
        <v>NA</v>
      </c>
    </row>
  </sheetData>
  <sheetProtection algorithmName="SHA-512" hashValue="I8l9Y2NGPkNw0I8k/b+Ssmkwo/x6odBcFAcAcVgb5Ne8ko27Rhsmu5Yy4gjiCan5B5mUWpyoLWgglZijPb/j6A==" saltValue="hXgg/UyeOOLTKCZn072+CA==" spinCount="100000" sheet="1" objects="1" scenarios="1" selectLockedCells="1"/>
  <mergeCells count="9">
    <mergeCell ref="I2:I3"/>
    <mergeCell ref="A1:I1"/>
    <mergeCell ref="B2:B3"/>
    <mergeCell ref="C2:C3"/>
    <mergeCell ref="D2:D3"/>
    <mergeCell ref="E2:E3"/>
    <mergeCell ref="F2:F3"/>
    <mergeCell ref="G2:G3"/>
    <mergeCell ref="H2:H3"/>
  </mergeCells>
  <dataValidations count="1">
    <dataValidation type="decimal" allowBlank="1" showErrorMessage="1" errorTitle="INVALID BASE FUNDING ENTRY" error="Full-time, active MSc students must receive annual base funding between $21,000/year and $28,000/year." sqref="F4 F10">
      <formula1>21000</formula1>
      <formula2>28000</formula2>
    </dataValidation>
  </dataValidations>
  <pageMargins left="0.7" right="0.7" top="0.75" bottom="0.75" header="0.3" footer="0.3"/>
  <pageSetup scale="83" orientation="landscape" r:id="rId1"/>
  <ignoredErrors>
    <ignoredError sqref="C11 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Policy and Calculator</vt:lpstr>
      <vt:lpstr>Back Matter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Callaway</dc:creator>
  <cp:lastModifiedBy>Dallas Callaway</cp:lastModifiedBy>
  <cp:lastPrinted>2019-05-01T18:05:27Z</cp:lastPrinted>
  <dcterms:created xsi:type="dcterms:W3CDTF">2019-04-30T20:41:49Z</dcterms:created>
  <dcterms:modified xsi:type="dcterms:W3CDTF">2019-05-10T17:29:39Z</dcterms:modified>
</cp:coreProperties>
</file>